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960" windowWidth="19245" windowHeight="6825" activeTab="0"/>
  </bookViews>
  <sheets>
    <sheet name="kosztorys" sheetId="1" r:id="rId1"/>
  </sheets>
  <definedNames/>
  <calcPr fullCalcOnLoad="1"/>
</workbook>
</file>

<file path=xl/sharedStrings.xml><?xml version="1.0" encoding="utf-8"?>
<sst xmlns="http://schemas.openxmlformats.org/spreadsheetml/2006/main" count="151" uniqueCount="94">
  <si>
    <t>m2</t>
  </si>
  <si>
    <t>Lp</t>
  </si>
  <si>
    <t>Nr SST</t>
  </si>
  <si>
    <t>Wyszczególnienie elementów
rozliczeniowych</t>
  </si>
  <si>
    <t>Jednostka</t>
  </si>
  <si>
    <t>cena
jedn.</t>
  </si>
  <si>
    <t>Wartość</t>
  </si>
  <si>
    <t>nazwa</t>
  </si>
  <si>
    <t>ilość</t>
  </si>
  <si>
    <t>zł</t>
  </si>
  <si>
    <t>ROBOTY POMIAROWE I PRZYGOTOWAWCZE</t>
  </si>
  <si>
    <t>01.01.01</t>
  </si>
  <si>
    <t>km</t>
  </si>
  <si>
    <t>01.02.02</t>
  </si>
  <si>
    <t>ROBOTY ZIEMNE</t>
  </si>
  <si>
    <t>02.01.01</t>
  </si>
  <si>
    <t>Wykopy w gruncie kat . II-IV- pod koryta - do ponownego wbudowania</t>
  </si>
  <si>
    <t>m3</t>
  </si>
  <si>
    <t>02.03.01</t>
  </si>
  <si>
    <t xml:space="preserve">PODBUDOWA </t>
  </si>
  <si>
    <t>04.01.01</t>
  </si>
  <si>
    <t>NAWIERZCHNIA</t>
  </si>
  <si>
    <t>06.03.01</t>
  </si>
  <si>
    <t>04.04.02</t>
  </si>
  <si>
    <t>m</t>
  </si>
  <si>
    <t>01.02.04</t>
  </si>
  <si>
    <t>08.01.01</t>
  </si>
  <si>
    <t>01.03.04</t>
  </si>
  <si>
    <t>RAZEM</t>
  </si>
  <si>
    <t>05.03.23</t>
  </si>
  <si>
    <t>szt.</t>
  </si>
  <si>
    <t>Poz. Cen.</t>
  </si>
  <si>
    <t>Roboty pomiarowe przy liniowych robotach ziemnych - trasa dróg w terenie+inwentaryzacja</t>
  </si>
  <si>
    <t>Usunięcie warstwy ziemi urodzajnej (humusu) o grubości do 20 cm z wywiezieniem na odl. do 1 km</t>
  </si>
  <si>
    <t>05.03.11</t>
  </si>
  <si>
    <t>Ręczne rozebranie nawierzchni z płytek chodnikowych na podsypce cementowo-piaskowej z wywiezieniem</t>
  </si>
  <si>
    <t>Rozebranie obrzeży trawnikowych na podsypce piaskowej z wywiezieniem</t>
  </si>
  <si>
    <t>Rozebranie nawierzchni z betonowych płyt drogowych z wywiezieniem</t>
  </si>
  <si>
    <t>Ręczne rozebranie nawierzchni z kostki na podsypce cementowo-piaskowej z wywiezieniem</t>
  </si>
  <si>
    <t>Regulacja studni telekom.</t>
  </si>
  <si>
    <t>Wykopy w gruncie kat . II-IV- pod koryta - z wywiezieniem</t>
  </si>
  <si>
    <t xml:space="preserve">Formowanie i zagęszczanie nasypów o wys. do 3,0 m  w gruncie kat.III  - (nasyp-TRZ), uwzględnić materiał pozyskany z koryt i wykopów </t>
  </si>
  <si>
    <t>04.04.01</t>
  </si>
  <si>
    <t>KRAWĘŻNIKI I OBRZEŻA</t>
  </si>
  <si>
    <t>08.03.01</t>
  </si>
  <si>
    <t>04.03.01</t>
  </si>
  <si>
    <t>Oczyszczenie i skropienie podłoża przed warstwą wiążącą i ścieralną</t>
  </si>
  <si>
    <t>05.03.05</t>
  </si>
  <si>
    <t>08.02.02</t>
  </si>
  <si>
    <t>Chodniki z kostki brukowej betonowej grubości 6 cm na podsypce cementowo-piaskowej z wypełnieniem spoin piaskiem</t>
  </si>
  <si>
    <t>Plantowanie (obrobienie na czysto) skarp i zieleńców wykonywanych ręcznie w gruntach kat.I-III z obsianiem trawą</t>
  </si>
  <si>
    <t>OGÓŁEM</t>
  </si>
  <si>
    <t>VAT</t>
  </si>
  <si>
    <t>Kętrzyn - ul. Żeromskiego, Kwiatowa, Sienkiewicza, Pomorska</t>
  </si>
  <si>
    <t>Frezowanie nawierzchni z mas mineralno-bitumicznych śr. grubość 5 cm+wywóz</t>
  </si>
  <si>
    <t>Rozebranie krawężników betonowych na ławie bet. z wywiezieniem</t>
  </si>
  <si>
    <t>Ręczne rozebranie nawierzchni z trylinki z wywiezieniem</t>
  </si>
  <si>
    <t>Profilowanie i zagęszczanie podłoża wykonywane ręcznie w gruncie kat. II-IV pod warstwy konstrukcyjne nawierzchni (jezdnia, chodniki, zjazdy)</t>
  </si>
  <si>
    <t>Warstwa górna podbudowy z pospółki gr. 10 cm - chodniki z kostki gr. 6 cm</t>
  </si>
  <si>
    <t>Krawężniki betonowe wystające i obniżone o wymiarach 15x30 cm z wykonaniem ław betonowych na podsypce cementowo-piaskowej</t>
  </si>
  <si>
    <t>Obrzeża betonowe o wym. 6x20 cm na podsypce piaskowej z wyp.spoin piaskiem</t>
  </si>
  <si>
    <t>ROBOTY KOŃCOWE</t>
  </si>
  <si>
    <t>Montaż bariery ochronnej</t>
  </si>
  <si>
    <r>
      <t xml:space="preserve">Nawierzchnie z mieszanek mineralno-bitumicznych asfaltowych o grubości </t>
    </r>
    <r>
      <rPr>
        <sz val="10"/>
        <rFont val="Arial"/>
        <family val="2"/>
      </rPr>
      <t>5-8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0"/>
      </rPr>
      <t>cm (warstwa wiążąca-wyrównawcza)</t>
    </r>
  </si>
  <si>
    <t>cm</t>
  </si>
  <si>
    <r>
      <t xml:space="preserve">Nawierzchnie z mieszanek mineralno-bitumicznych asfaltowych o grubości </t>
    </r>
    <r>
      <rPr>
        <sz val="10"/>
        <rFont val="Arial"/>
        <family val="2"/>
      </rPr>
      <t>4</t>
    </r>
    <r>
      <rPr>
        <sz val="10"/>
        <rFont val="Arial"/>
        <family val="0"/>
      </rPr>
      <t xml:space="preserve"> cm (warstwa ścieralna)</t>
    </r>
  </si>
  <si>
    <t>Krawężniki betonowe najazdowe o wymiarach 15x22 cm z wykonaniem ław betonowych na podsypce cementowo-piaskowej</t>
  </si>
  <si>
    <t>03.02.01</t>
  </si>
  <si>
    <t>Regulacja zaworów gazowych</t>
  </si>
  <si>
    <t>Obrzeża betonowe o wym. 8x30 cm na podsypce piaskowej z wyp.spoin piaskiem</t>
  </si>
  <si>
    <t>Demontaż progów zwalniających</t>
  </si>
  <si>
    <t>Montaż progów zwalniających</t>
  </si>
  <si>
    <t>07.02.01</t>
  </si>
  <si>
    <t>Przestawienie istniejących znaków w inną lokalizację (jednosłupkowych)</t>
  </si>
  <si>
    <t>Podbudowa zasadnicza z kruszywa łamanego stabilizowanego mechanicznie gr. 20 cm na poszerzeniach jezdni oraz pod jezdnią i zjazdami z kostki gr. 8 cm</t>
  </si>
  <si>
    <t>Podbudowa zasadnicza z kruszywa łamanego stabilizowanego mechanicznie gr. 15 cm pod chodnikami z kostki gr. 8 cm</t>
  </si>
  <si>
    <t>Nawierzchnia z kostki brukowej betonowej grubości 8 cm na podsypce cementowo-piaskowej z wypełnieniem spoin piaskiem - jezdnia, chodniki i zjazdy</t>
  </si>
  <si>
    <t>Oznakowanie poziome, malowanie przejść dla pieszych, pow. wyłączonych z ruchu oraz linii - cienkowarstwowe bez szklanych kulek</t>
  </si>
  <si>
    <t>07.01.01</t>
  </si>
  <si>
    <t>07.06.02</t>
  </si>
  <si>
    <t>08.07.01a</t>
  </si>
  <si>
    <t>03.02.01a</t>
  </si>
  <si>
    <t>Kosztorys ofertowy - roboty drogowe</t>
  </si>
  <si>
    <t>nowe ceny</t>
  </si>
  <si>
    <t>nowe kwoty</t>
  </si>
  <si>
    <t>stare kwoty</t>
  </si>
  <si>
    <t>różnica kwot</t>
  </si>
  <si>
    <t>Ułożenie na kablach telekomunikacyjnych dwudzielnych rur osłonowych 110 PS typu AROT (z wykopem i zasypaniem)</t>
  </si>
  <si>
    <t>Regulacja zaworów - sieć wodociągowa</t>
  </si>
  <si>
    <t>stare ceny</t>
  </si>
  <si>
    <t>Przestawienie istn. studni ściekowych,montaż pierścienia odciążającego</t>
  </si>
  <si>
    <t>Regulacja studni i kratek ściekowych - sieć kan. sanit. i deszcz. z montażem pierścieni odciążających</t>
  </si>
  <si>
    <t>Ustawienie i regulacja proj. kratek ściekowych (nowe z pierścieniami odciążającymi</t>
  </si>
  <si>
    <t>Budowa przykanalików kanalizacji deszczowej z robotami ziemnymi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</si>
</sst>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000"/>
    <numFmt numFmtId="166" formatCode="0\+\ ###.00"/>
    <numFmt numFmtId="167" formatCode="0\+\ ###.000"/>
    <numFmt numFmtId="168" formatCode="0.00000"/>
    <numFmt numFmtId="169" formatCode="00\+\ ###.00"/>
    <numFmt numFmtId="170" formatCode="0.0"/>
    <numFmt numFmtId="171" formatCode="0.000%"/>
    <numFmt numFmtId="172" formatCode="000\+\ ###.00"/>
    <numFmt numFmtId="173" formatCode="0.00?"/>
    <numFmt numFmtId="174" formatCode="??0.00"/>
    <numFmt numFmtId="175" formatCode="0.00000000"/>
    <numFmt numFmtId="176" formatCode="0.0000000"/>
    <numFmt numFmtId="177" formatCode="0.000000"/>
    <numFmt numFmtId="178" formatCode="_(* #,##0.0_);_(* \(#,##0.0\);_(* &quot;-&quot;??_);_(@_)"/>
    <numFmt numFmtId="179" formatCode="&quot;Tak&quot;;&quot;Tak&quot;;&quot;Nie&quot;"/>
    <numFmt numFmtId="180" formatCode="&quot;Prawda&quot;;&quot;Prawda&quot;;&quot;Fałsz&quot;"/>
    <numFmt numFmtId="181" formatCode="&quot;Włączone&quot;;&quot;Włączone&quot;;&quot;Wyłączone&quot;"/>
    <numFmt numFmtId="182" formatCode="[$€-2]\ #,##0.00_);[Red]\([$€-2]\ #,##0.00\)"/>
    <numFmt numFmtId="183" formatCode="#,##0.0000"/>
    <numFmt numFmtId="184" formatCode="[$-415]d\ mmmm\ yyyy"/>
  </numFmts>
  <fonts count="1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4"/>
      <name val="Arial CE"/>
      <family val="0"/>
    </font>
    <font>
      <b/>
      <sz val="11"/>
      <name val="Arial CE"/>
      <family val="0"/>
    </font>
    <font>
      <b/>
      <sz val="10"/>
      <color indexed="12"/>
      <name val="Arial"/>
      <family val="0"/>
    </font>
    <font>
      <sz val="10"/>
      <color indexed="10"/>
      <name val="Arial"/>
      <family val="2"/>
    </font>
    <font>
      <sz val="9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2" fontId="0" fillId="0" borderId="1" xfId="0" applyNumberFormat="1" applyFont="1" applyBorder="1" applyAlignment="1">
      <alignment/>
    </xf>
    <xf numFmtId="2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0" fillId="0" borderId="1" xfId="0" applyNumberFormat="1" applyFont="1" applyBorder="1" applyAlignment="1">
      <alignment wrapText="1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wrapText="1"/>
    </xf>
    <xf numFmtId="0" fontId="4" fillId="0" borderId="2" xfId="0" applyNumberFormat="1" applyFont="1" applyFill="1" applyBorder="1" applyAlignment="1" applyProtection="1">
      <alignment horizontal="center" vertical="top" wrapText="1"/>
      <protection/>
    </xf>
    <xf numFmtId="2" fontId="4" fillId="0" borderId="3" xfId="0" applyNumberFormat="1" applyFont="1" applyFill="1" applyBorder="1" applyAlignment="1" applyProtection="1">
      <alignment horizontal="center" vertical="top"/>
      <protection/>
    </xf>
    <xf numFmtId="0" fontId="0" fillId="2" borderId="4" xfId="0" applyFont="1" applyFill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5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0" fontId="0" fillId="0" borderId="6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0" fillId="0" borderId="7" xfId="0" applyNumberFormat="1" applyFont="1" applyBorder="1" applyAlignment="1">
      <alignment/>
    </xf>
    <xf numFmtId="0" fontId="1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wrapText="1"/>
    </xf>
    <xf numFmtId="2" fontId="0" fillId="0" borderId="8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" xfId="0" applyBorder="1" applyAlignment="1">
      <alignment wrapText="1"/>
    </xf>
    <xf numFmtId="2" fontId="0" fillId="0" borderId="9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right"/>
    </xf>
    <xf numFmtId="178" fontId="14" fillId="0" borderId="11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9" xfId="0" applyFont="1" applyFill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Font="1" applyAlignment="1">
      <alignment horizontal="center"/>
    </xf>
    <xf numFmtId="2" fontId="4" fillId="0" borderId="0" xfId="0" applyNumberFormat="1" applyFont="1" applyFill="1" applyBorder="1" applyAlignment="1" applyProtection="1">
      <alignment horizontal="center" vertical="top"/>
      <protection/>
    </xf>
    <xf numFmtId="4" fontId="0" fillId="0" borderId="0" xfId="15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0" xfId="15" applyNumberFormat="1" applyFont="1" applyBorder="1" applyAlignment="1">
      <alignment horizontal="center"/>
    </xf>
    <xf numFmtId="4" fontId="0" fillId="2" borderId="0" xfId="15" applyNumberFormat="1" applyFont="1" applyFill="1" applyBorder="1" applyAlignment="1">
      <alignment horizontal="center"/>
    </xf>
    <xf numFmtId="4" fontId="0" fillId="0" borderId="0" xfId="15" applyNumberFormat="1" applyFont="1" applyFill="1" applyBorder="1" applyAlignment="1">
      <alignment horizontal="center"/>
    </xf>
    <xf numFmtId="4" fontId="0" fillId="2" borderId="0" xfId="0" applyNumberFormat="1" applyFont="1" applyFill="1" applyBorder="1" applyAlignment="1">
      <alignment horizontal="center"/>
    </xf>
    <xf numFmtId="2" fontId="2" fillId="3" borderId="12" xfId="0" applyNumberFormat="1" applyFont="1" applyFill="1" applyBorder="1" applyAlignment="1">
      <alignment/>
    </xf>
    <xf numFmtId="2" fontId="0" fillId="0" borderId="1" xfId="0" applyNumberFormat="1" applyBorder="1" applyAlignment="1">
      <alignment/>
    </xf>
    <xf numFmtId="2" fontId="0" fillId="4" borderId="0" xfId="0" applyNumberFormat="1" applyFill="1" applyAlignment="1">
      <alignment/>
    </xf>
    <xf numFmtId="2" fontId="0" fillId="4" borderId="1" xfId="0" applyNumberFormat="1" applyFill="1" applyBorder="1" applyAlignment="1">
      <alignment/>
    </xf>
    <xf numFmtId="0" fontId="0" fillId="5" borderId="0" xfId="0" applyFill="1" applyAlignment="1">
      <alignment/>
    </xf>
    <xf numFmtId="0" fontId="0" fillId="0" borderId="1" xfId="0" applyFill="1" applyBorder="1" applyAlignment="1">
      <alignment/>
    </xf>
    <xf numFmtId="0" fontId="0" fillId="5" borderId="1" xfId="0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165" fontId="0" fillId="4" borderId="1" xfId="0" applyNumberFormat="1" applyFill="1" applyBorder="1" applyAlignment="1">
      <alignment/>
    </xf>
    <xf numFmtId="2" fontId="0" fillId="5" borderId="13" xfId="0" applyNumberFormat="1" applyFill="1" applyBorder="1" applyAlignment="1">
      <alignment/>
    </xf>
    <xf numFmtId="2" fontId="0" fillId="5" borderId="13" xfId="0" applyNumberFormat="1" applyFont="1" applyFill="1" applyBorder="1" applyAlignment="1">
      <alignment/>
    </xf>
    <xf numFmtId="2" fontId="2" fillId="5" borderId="13" xfId="0" applyNumberFormat="1" applyFont="1" applyFill="1" applyBorder="1" applyAlignment="1">
      <alignment/>
    </xf>
    <xf numFmtId="2" fontId="0" fillId="5" borderId="13" xfId="0" applyNumberFormat="1" applyFont="1" applyFill="1" applyBorder="1" applyAlignment="1">
      <alignment/>
    </xf>
    <xf numFmtId="2" fontId="2" fillId="4" borderId="1" xfId="0" applyNumberFormat="1" applyFont="1" applyFill="1" applyBorder="1" applyAlignment="1">
      <alignment/>
    </xf>
    <xf numFmtId="0" fontId="0" fillId="6" borderId="0" xfId="0" applyFont="1" applyFill="1" applyAlignment="1">
      <alignment/>
    </xf>
    <xf numFmtId="0" fontId="0" fillId="6" borderId="0" xfId="0" applyFill="1" applyAlignment="1">
      <alignment/>
    </xf>
    <xf numFmtId="0" fontId="0" fillId="6" borderId="0" xfId="0" applyFill="1" applyAlignment="1">
      <alignment horizontal="center"/>
    </xf>
    <xf numFmtId="0" fontId="4" fillId="6" borderId="2" xfId="0" applyNumberFormat="1" applyFont="1" applyFill="1" applyBorder="1" applyAlignment="1" applyProtection="1">
      <alignment horizontal="center" vertical="top" wrapText="1"/>
      <protection/>
    </xf>
    <xf numFmtId="2" fontId="4" fillId="6" borderId="3" xfId="0" applyNumberFormat="1" applyFont="1" applyFill="1" applyBorder="1" applyAlignment="1" applyProtection="1">
      <alignment horizontal="center" vertical="top"/>
      <protection/>
    </xf>
    <xf numFmtId="0" fontId="2" fillId="6" borderId="1" xfId="0" applyFont="1" applyFill="1" applyBorder="1" applyAlignment="1">
      <alignment/>
    </xf>
    <xf numFmtId="4" fontId="0" fillId="6" borderId="1" xfId="0" applyNumberFormat="1" applyFont="1" applyFill="1" applyBorder="1" applyAlignment="1">
      <alignment/>
    </xf>
    <xf numFmtId="4" fontId="0" fillId="6" borderId="14" xfId="15" applyNumberFormat="1" applyFont="1" applyFill="1" applyBorder="1" applyAlignment="1">
      <alignment horizontal="center"/>
    </xf>
    <xf numFmtId="0" fontId="0" fillId="6" borderId="1" xfId="0" applyFont="1" applyFill="1" applyBorder="1" applyAlignment="1">
      <alignment/>
    </xf>
    <xf numFmtId="2" fontId="0" fillId="6" borderId="1" xfId="0" applyNumberFormat="1" applyFont="1" applyFill="1" applyBorder="1" applyAlignment="1">
      <alignment/>
    </xf>
    <xf numFmtId="0" fontId="0" fillId="6" borderId="1" xfId="0" applyFont="1" applyFill="1" applyBorder="1" applyAlignment="1">
      <alignment/>
    </xf>
    <xf numFmtId="4" fontId="2" fillId="6" borderId="14" xfId="15" applyNumberFormat="1" applyFont="1" applyFill="1" applyBorder="1" applyAlignment="1">
      <alignment horizontal="center"/>
    </xf>
    <xf numFmtId="2" fontId="0" fillId="6" borderId="1" xfId="0" applyNumberFormat="1" applyFont="1" applyFill="1" applyBorder="1" applyAlignment="1">
      <alignment/>
    </xf>
    <xf numFmtId="4" fontId="2" fillId="6" borderId="14" xfId="0" applyNumberFormat="1" applyFont="1" applyFill="1" applyBorder="1" applyAlignment="1">
      <alignment horizontal="center"/>
    </xf>
    <xf numFmtId="0" fontId="0" fillId="6" borderId="9" xfId="0" applyFont="1" applyFill="1" applyBorder="1" applyAlignment="1">
      <alignment/>
    </xf>
    <xf numFmtId="4" fontId="0" fillId="6" borderId="15" xfId="15" applyNumberFormat="1" applyFont="1" applyFill="1" applyBorder="1" applyAlignment="1">
      <alignment horizontal="center"/>
    </xf>
    <xf numFmtId="2" fontId="0" fillId="6" borderId="9" xfId="0" applyNumberFormat="1" applyFont="1" applyFill="1" applyBorder="1" applyAlignment="1">
      <alignment/>
    </xf>
    <xf numFmtId="2" fontId="0" fillId="6" borderId="1" xfId="0" applyNumberFormat="1" applyFont="1" applyFill="1" applyBorder="1" applyAlignment="1">
      <alignment horizontal="right"/>
    </xf>
    <xf numFmtId="2" fontId="0" fillId="6" borderId="8" xfId="0" applyNumberFormat="1" applyFont="1" applyFill="1" applyBorder="1" applyAlignment="1">
      <alignment/>
    </xf>
    <xf numFmtId="4" fontId="0" fillId="6" borderId="16" xfId="15" applyNumberFormat="1" applyFont="1" applyFill="1" applyBorder="1" applyAlignment="1">
      <alignment horizontal="center"/>
    </xf>
    <xf numFmtId="0" fontId="2" fillId="6" borderId="17" xfId="0" applyFont="1" applyFill="1" applyBorder="1" applyAlignment="1">
      <alignment/>
    </xf>
    <xf numFmtId="4" fontId="2" fillId="6" borderId="18" xfId="0" applyNumberFormat="1" applyFont="1" applyFill="1" applyBorder="1" applyAlignment="1">
      <alignment horizontal="center"/>
    </xf>
    <xf numFmtId="0" fontId="0" fillId="6" borderId="0" xfId="0" applyFont="1" applyFill="1" applyAlignment="1">
      <alignment horizontal="center"/>
    </xf>
    <xf numFmtId="2" fontId="0" fillId="6" borderId="0" xfId="0" applyNumberFormat="1" applyFont="1" applyFill="1" applyAlignment="1">
      <alignment horizontal="center"/>
    </xf>
    <xf numFmtId="0" fontId="0" fillId="6" borderId="0" xfId="0" applyFont="1" applyFill="1" applyBorder="1" applyAlignment="1">
      <alignment/>
    </xf>
    <xf numFmtId="0" fontId="0" fillId="6" borderId="0" xfId="0" applyFont="1" applyFill="1" applyBorder="1" applyAlignment="1">
      <alignment horizontal="center"/>
    </xf>
    <xf numFmtId="0" fontId="8" fillId="6" borderId="0" xfId="0" applyFont="1" applyFill="1" applyAlignment="1">
      <alignment/>
    </xf>
    <xf numFmtId="4" fontId="8" fillId="6" borderId="0" xfId="0" applyNumberFormat="1" applyFont="1" applyFill="1" applyAlignment="1">
      <alignment horizontal="center"/>
    </xf>
    <xf numFmtId="2" fontId="0" fillId="0" borderId="13" xfId="0" applyNumberFormat="1" applyFill="1" applyBorder="1" applyAlignment="1">
      <alignment/>
    </xf>
    <xf numFmtId="2" fontId="0" fillId="0" borderId="13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2" fontId="0" fillId="2" borderId="13" xfId="0" applyNumberFormat="1" applyFill="1" applyBorder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0" fontId="4" fillId="0" borderId="9" xfId="0" applyNumberFormat="1" applyFont="1" applyFill="1" applyBorder="1" applyAlignment="1" applyProtection="1">
      <alignment horizontal="center" vertical="top"/>
      <protection/>
    </xf>
    <xf numFmtId="0" fontId="4" fillId="6" borderId="9" xfId="0" applyNumberFormat="1" applyFont="1" applyFill="1" applyBorder="1" applyAlignment="1" applyProtection="1">
      <alignment horizontal="center" vertical="top"/>
      <protection/>
    </xf>
    <xf numFmtId="2" fontId="4" fillId="6" borderId="15" xfId="0" applyNumberFormat="1" applyFont="1" applyFill="1" applyBorder="1" applyAlignment="1" applyProtection="1">
      <alignment horizontal="center" vertical="top"/>
      <protection/>
    </xf>
    <xf numFmtId="0" fontId="4" fillId="0" borderId="9" xfId="0" applyNumberFormat="1" applyFont="1" applyFill="1" applyBorder="1" applyAlignment="1" applyProtection="1">
      <alignment horizontal="center" vertical="top"/>
      <protection/>
    </xf>
    <xf numFmtId="2" fontId="4" fillId="0" borderId="15" xfId="0" applyNumberFormat="1" applyFont="1" applyFill="1" applyBorder="1" applyAlignment="1" applyProtection="1">
      <alignment horizontal="center" vertical="top"/>
      <protection/>
    </xf>
    <xf numFmtId="0" fontId="0" fillId="2" borderId="19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6" borderId="2" xfId="0" applyFont="1" applyFill="1" applyBorder="1" applyAlignment="1">
      <alignment/>
    </xf>
    <xf numFmtId="0" fontId="2" fillId="6" borderId="3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2" fontId="0" fillId="0" borderId="14" xfId="0" applyNumberFormat="1" applyFill="1" applyBorder="1" applyAlignment="1">
      <alignment/>
    </xf>
    <xf numFmtId="2" fontId="0" fillId="0" borderId="14" xfId="0" applyNumberFormat="1" applyFont="1" applyFill="1" applyBorder="1" applyAlignment="1">
      <alignment/>
    </xf>
    <xf numFmtId="2" fontId="0" fillId="2" borderId="14" xfId="0" applyNumberFormat="1" applyFill="1" applyBorder="1" applyAlignment="1">
      <alignment/>
    </xf>
    <xf numFmtId="2" fontId="13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4" fontId="0" fillId="0" borderId="20" xfId="15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2" fontId="0" fillId="0" borderId="21" xfId="0" applyNumberFormat="1" applyFill="1" applyBorder="1" applyAlignment="1">
      <alignment/>
    </xf>
    <xf numFmtId="2" fontId="0" fillId="0" borderId="16" xfId="0" applyNumberFormat="1" applyFill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0" fontId="4" fillId="0" borderId="19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2" xfId="0" applyNumberFormat="1" applyFont="1" applyFill="1" applyBorder="1" applyAlignment="1" applyProtection="1">
      <alignment horizontal="center" vertical="top" wrapText="1"/>
      <protection/>
    </xf>
    <xf numFmtId="0" fontId="4" fillId="0" borderId="9" xfId="0" applyNumberFormat="1" applyFont="1" applyFill="1" applyBorder="1" applyAlignment="1" applyProtection="1">
      <alignment horizontal="center" vertical="top" wrapText="1"/>
      <protection/>
    </xf>
    <xf numFmtId="0" fontId="4" fillId="0" borderId="2" xfId="0" applyNumberFormat="1" applyFont="1" applyFill="1" applyBorder="1" applyAlignment="1" applyProtection="1">
      <alignment horizontal="center" vertical="top" wrapText="1"/>
      <protection/>
    </xf>
    <xf numFmtId="0" fontId="4" fillId="0" borderId="9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tabSelected="1" workbookViewId="0" topLeftCell="A1">
      <selection activeCell="W9" sqref="W9"/>
    </sheetView>
  </sheetViews>
  <sheetFormatPr defaultColWidth="9.140625" defaultRowHeight="12.75"/>
  <cols>
    <col min="1" max="1" width="5.00390625" style="0" customWidth="1"/>
    <col min="2" max="2" width="9.00390625" style="58" customWidth="1"/>
    <col min="3" max="3" width="0" style="0" hidden="1" customWidth="1"/>
    <col min="4" max="4" width="60.7109375" style="0" customWidth="1"/>
    <col min="5" max="5" width="7.8515625" style="0" customWidth="1"/>
    <col min="7" max="7" width="9.8515625" style="94" hidden="1" customWidth="1"/>
    <col min="8" max="8" width="12.421875" style="93" hidden="1" customWidth="1"/>
    <col min="9" max="9" width="13.57421875" style="0" hidden="1" customWidth="1"/>
    <col min="10" max="12" width="0" style="0" hidden="1" customWidth="1"/>
    <col min="13" max="13" width="10.00390625" style="20" customWidth="1"/>
    <col min="14" max="14" width="11.421875" style="20" customWidth="1"/>
    <col min="15" max="15" width="10.8515625" style="28" hidden="1" customWidth="1"/>
    <col min="16" max="16" width="11.140625" style="82" hidden="1" customWidth="1"/>
    <col min="17" max="17" width="13.421875" style="80" hidden="1" customWidth="1"/>
    <col min="18" max="18" width="12.7109375" style="0" hidden="1" customWidth="1"/>
    <col min="19" max="19" width="14.28125" style="0" hidden="1" customWidth="1"/>
  </cols>
  <sheetData>
    <row r="1" spans="2:13" ht="15.75">
      <c r="B1" s="2"/>
      <c r="D1" s="30"/>
      <c r="G1" s="92" t="s">
        <v>89</v>
      </c>
      <c r="M1" s="157"/>
    </row>
    <row r="2" spans="1:10" ht="18">
      <c r="A2" s="2"/>
      <c r="B2" s="2"/>
      <c r="D2" s="31" t="s">
        <v>82</v>
      </c>
      <c r="G2" s="92"/>
      <c r="H2" s="92"/>
      <c r="I2" s="2"/>
      <c r="J2" s="24"/>
    </row>
    <row r="3" spans="1:9" ht="15">
      <c r="A3" s="2"/>
      <c r="B3" s="2"/>
      <c r="D3" s="32" t="s">
        <v>53</v>
      </c>
      <c r="H3" s="92"/>
      <c r="I3" s="2"/>
    </row>
    <row r="4" spans="1:17" ht="13.5" thickBot="1">
      <c r="A4" s="2"/>
      <c r="B4" s="2"/>
      <c r="G4" s="92"/>
      <c r="H4" s="92"/>
      <c r="I4" s="2"/>
      <c r="P4" s="84" t="s">
        <v>83</v>
      </c>
      <c r="Q4" s="85" t="s">
        <v>84</v>
      </c>
    </row>
    <row r="5" spans="1:14" ht="28.5">
      <c r="A5" s="151" t="s">
        <v>1</v>
      </c>
      <c r="B5" s="153" t="s">
        <v>2</v>
      </c>
      <c r="C5" s="155" t="s">
        <v>31</v>
      </c>
      <c r="D5" s="155" t="s">
        <v>3</v>
      </c>
      <c r="E5" s="150" t="s">
        <v>4</v>
      </c>
      <c r="F5" s="150"/>
      <c r="G5" s="95" t="s">
        <v>5</v>
      </c>
      <c r="H5" s="96" t="s">
        <v>6</v>
      </c>
      <c r="I5" s="70"/>
      <c r="M5" s="14" t="s">
        <v>5</v>
      </c>
      <c r="N5" s="15" t="s">
        <v>6</v>
      </c>
    </row>
    <row r="6" spans="1:14" ht="15" thickBot="1">
      <c r="A6" s="152"/>
      <c r="B6" s="154"/>
      <c r="C6" s="156"/>
      <c r="D6" s="156"/>
      <c r="E6" s="128" t="s">
        <v>7</v>
      </c>
      <c r="F6" s="128" t="s">
        <v>8</v>
      </c>
      <c r="G6" s="129" t="s">
        <v>9</v>
      </c>
      <c r="H6" s="130" t="s">
        <v>9</v>
      </c>
      <c r="I6" s="70"/>
      <c r="M6" s="131" t="s">
        <v>9</v>
      </c>
      <c r="N6" s="132" t="s">
        <v>9</v>
      </c>
    </row>
    <row r="7" spans="1:19" ht="12.75">
      <c r="A7" s="133"/>
      <c r="B7" s="134"/>
      <c r="C7" s="135"/>
      <c r="D7" s="135" t="s">
        <v>10</v>
      </c>
      <c r="E7" s="135"/>
      <c r="F7" s="135"/>
      <c r="G7" s="136"/>
      <c r="H7" s="137"/>
      <c r="I7" s="138"/>
      <c r="J7" s="27"/>
      <c r="K7" s="27"/>
      <c r="L7" s="27"/>
      <c r="M7" s="134"/>
      <c r="N7" s="139"/>
      <c r="R7" s="33" t="s">
        <v>85</v>
      </c>
      <c r="S7" s="33" t="s">
        <v>86</v>
      </c>
    </row>
    <row r="8" spans="1:19" ht="25.5">
      <c r="A8" s="17">
        <v>1</v>
      </c>
      <c r="B8" s="55" t="s">
        <v>11</v>
      </c>
      <c r="C8" s="33"/>
      <c r="D8" s="5" t="s">
        <v>32</v>
      </c>
      <c r="E8" s="4" t="s">
        <v>12</v>
      </c>
      <c r="F8" s="6">
        <v>1.3</v>
      </c>
      <c r="G8" s="98">
        <v>8000</v>
      </c>
      <c r="H8" s="99">
        <v>10400</v>
      </c>
      <c r="I8" s="71"/>
      <c r="J8" s="1"/>
      <c r="K8" s="1"/>
      <c r="L8" s="1"/>
      <c r="M8" s="120"/>
      <c r="N8" s="140"/>
      <c r="O8" s="28">
        <v>1.3</v>
      </c>
      <c r="P8" s="87">
        <v>8000</v>
      </c>
      <c r="Q8" s="81">
        <f>O8*P8</f>
        <v>10400</v>
      </c>
      <c r="R8" s="73">
        <v>10400</v>
      </c>
      <c r="S8" s="79">
        <f>R8-Q8</f>
        <v>0</v>
      </c>
    </row>
    <row r="9" spans="1:19" ht="12.75">
      <c r="A9" s="17">
        <f>A8+1</f>
        <v>2</v>
      </c>
      <c r="B9" s="55" t="s">
        <v>25</v>
      </c>
      <c r="C9" s="33"/>
      <c r="D9" s="5" t="s">
        <v>70</v>
      </c>
      <c r="E9" s="4" t="s">
        <v>30</v>
      </c>
      <c r="F9" s="6">
        <v>4</v>
      </c>
      <c r="G9" s="98">
        <f>500/F9</f>
        <v>125</v>
      </c>
      <c r="H9" s="99">
        <v>500</v>
      </c>
      <c r="I9" s="71"/>
      <c r="J9" s="1"/>
      <c r="K9" s="1"/>
      <c r="L9" s="1"/>
      <c r="M9" s="120"/>
      <c r="N9" s="140"/>
      <c r="O9" s="28">
        <v>4</v>
      </c>
      <c r="P9" s="87">
        <v>200</v>
      </c>
      <c r="Q9" s="81">
        <f aca="true" t="shared" si="0" ref="Q9:Q51">O9*P9</f>
        <v>800</v>
      </c>
      <c r="R9" s="73">
        <v>500</v>
      </c>
      <c r="S9" s="79">
        <f aca="true" t="shared" si="1" ref="S9:S51">R9-Q9</f>
        <v>-300</v>
      </c>
    </row>
    <row r="10" spans="1:19" ht="25.5">
      <c r="A10" s="17">
        <f aca="true" t="shared" si="2" ref="A10:A25">A9+1</f>
        <v>3</v>
      </c>
      <c r="B10" s="55" t="s">
        <v>13</v>
      </c>
      <c r="C10" s="34"/>
      <c r="D10" s="5" t="s">
        <v>33</v>
      </c>
      <c r="E10" s="4" t="s">
        <v>17</v>
      </c>
      <c r="F10" s="6">
        <v>189.85</v>
      </c>
      <c r="G10" s="100">
        <v>41.45</v>
      </c>
      <c r="H10" s="99">
        <v>7869.28</v>
      </c>
      <c r="I10" s="71"/>
      <c r="J10" s="1"/>
      <c r="K10" s="1"/>
      <c r="L10" s="1"/>
      <c r="M10" s="120"/>
      <c r="N10" s="140"/>
      <c r="O10" s="28">
        <v>189.85</v>
      </c>
      <c r="P10" s="87">
        <v>25.89</v>
      </c>
      <c r="Q10" s="81">
        <f t="shared" si="0"/>
        <v>4915.2164999999995</v>
      </c>
      <c r="R10" s="73">
        <v>7869.28</v>
      </c>
      <c r="S10" s="79">
        <f t="shared" si="1"/>
        <v>2954.0635</v>
      </c>
    </row>
    <row r="11" spans="1:19" ht="25.5">
      <c r="A11" s="17">
        <f t="shared" si="2"/>
        <v>4</v>
      </c>
      <c r="B11" s="55" t="s">
        <v>34</v>
      </c>
      <c r="C11" s="34"/>
      <c r="D11" s="5" t="s">
        <v>54</v>
      </c>
      <c r="E11" s="4" t="s">
        <v>0</v>
      </c>
      <c r="F11" s="6">
        <v>7787.13</v>
      </c>
      <c r="G11" s="98">
        <v>14.03</v>
      </c>
      <c r="H11" s="99">
        <v>109253.43</v>
      </c>
      <c r="I11" s="71"/>
      <c r="J11" s="1"/>
      <c r="K11" s="1"/>
      <c r="L11" s="1"/>
      <c r="M11" s="120"/>
      <c r="N11" s="140"/>
      <c r="O11" s="28">
        <v>7787.13</v>
      </c>
      <c r="P11" s="87">
        <v>8.26</v>
      </c>
      <c r="Q11" s="81">
        <f t="shared" si="0"/>
        <v>64321.6938</v>
      </c>
      <c r="R11" s="73">
        <v>109253.43</v>
      </c>
      <c r="S11" s="79">
        <f t="shared" si="1"/>
        <v>44931.73619999999</v>
      </c>
    </row>
    <row r="12" spans="1:19" ht="25.5">
      <c r="A12" s="17">
        <f t="shared" si="2"/>
        <v>5</v>
      </c>
      <c r="B12" s="55" t="s">
        <v>25</v>
      </c>
      <c r="C12" s="34"/>
      <c r="D12" s="5" t="s">
        <v>35</v>
      </c>
      <c r="E12" s="4" t="s">
        <v>0</v>
      </c>
      <c r="F12" s="6">
        <v>773.74</v>
      </c>
      <c r="G12" s="98">
        <v>10.69</v>
      </c>
      <c r="H12" s="99">
        <v>8271.28</v>
      </c>
      <c r="I12" s="71"/>
      <c r="J12" s="1"/>
      <c r="K12" s="1"/>
      <c r="L12" s="1"/>
      <c r="M12" s="120"/>
      <c r="N12" s="140"/>
      <c r="O12" s="28">
        <v>773.74</v>
      </c>
      <c r="P12" s="87">
        <v>3.57</v>
      </c>
      <c r="Q12" s="81">
        <f t="shared" si="0"/>
        <v>2762.2518</v>
      </c>
      <c r="R12" s="73">
        <v>8271.28</v>
      </c>
      <c r="S12" s="79">
        <f t="shared" si="1"/>
        <v>5509.028200000001</v>
      </c>
    </row>
    <row r="13" spans="1:19" ht="12.75">
      <c r="A13" s="17">
        <f t="shared" si="2"/>
        <v>6</v>
      </c>
      <c r="B13" s="55" t="s">
        <v>25</v>
      </c>
      <c r="C13" s="34"/>
      <c r="D13" s="5" t="s">
        <v>56</v>
      </c>
      <c r="E13" s="4" t="s">
        <v>0</v>
      </c>
      <c r="F13" s="6">
        <v>122.02</v>
      </c>
      <c r="G13" s="98">
        <v>17</v>
      </c>
      <c r="H13" s="99">
        <v>2074.34</v>
      </c>
      <c r="I13" s="71"/>
      <c r="J13" s="1"/>
      <c r="K13" s="1"/>
      <c r="L13" s="1"/>
      <c r="M13" s="120"/>
      <c r="N13" s="140"/>
      <c r="O13" s="28">
        <v>122.02</v>
      </c>
      <c r="P13" s="87">
        <v>8.23</v>
      </c>
      <c r="Q13" s="81">
        <f t="shared" si="0"/>
        <v>1004.2246</v>
      </c>
      <c r="R13" s="73">
        <v>2074.34</v>
      </c>
      <c r="S13" s="79">
        <f t="shared" si="1"/>
        <v>1070.1154000000001</v>
      </c>
    </row>
    <row r="14" spans="1:19" ht="17.25" customHeight="1">
      <c r="A14" s="17">
        <f t="shared" si="2"/>
        <v>7</v>
      </c>
      <c r="B14" s="55" t="s">
        <v>25</v>
      </c>
      <c r="C14" s="34"/>
      <c r="D14" s="5" t="s">
        <v>55</v>
      </c>
      <c r="E14" s="4" t="s">
        <v>24</v>
      </c>
      <c r="F14" s="6">
        <v>1935.64</v>
      </c>
      <c r="G14" s="98">
        <v>10.8</v>
      </c>
      <c r="H14" s="99">
        <v>20904.91</v>
      </c>
      <c r="I14" s="71"/>
      <c r="J14" s="1"/>
      <c r="K14" s="1"/>
      <c r="L14" s="1"/>
      <c r="M14" s="120"/>
      <c r="N14" s="140"/>
      <c r="O14" s="28">
        <v>1935.64</v>
      </c>
      <c r="P14" s="87">
        <v>10.14</v>
      </c>
      <c r="Q14" s="81">
        <f t="shared" si="0"/>
        <v>19627.389600000002</v>
      </c>
      <c r="R14" s="73">
        <v>20904.91</v>
      </c>
      <c r="S14" s="79">
        <f t="shared" si="1"/>
        <v>1277.5203999999976</v>
      </c>
    </row>
    <row r="15" spans="1:19" ht="25.5">
      <c r="A15" s="17">
        <f t="shared" si="2"/>
        <v>8</v>
      </c>
      <c r="B15" s="55" t="s">
        <v>25</v>
      </c>
      <c r="C15" s="34"/>
      <c r="D15" s="5" t="s">
        <v>36</v>
      </c>
      <c r="E15" s="4" t="s">
        <v>24</v>
      </c>
      <c r="F15" s="6">
        <v>299.73</v>
      </c>
      <c r="G15" s="98">
        <v>2.5</v>
      </c>
      <c r="H15" s="99">
        <v>749.33</v>
      </c>
      <c r="I15" s="71"/>
      <c r="J15" s="1"/>
      <c r="K15" s="1"/>
      <c r="L15" s="1"/>
      <c r="M15" s="120"/>
      <c r="N15" s="140"/>
      <c r="O15" s="28">
        <v>299.73</v>
      </c>
      <c r="P15" s="87">
        <v>1.71</v>
      </c>
      <c r="Q15" s="81">
        <f t="shared" si="0"/>
        <v>512.5383</v>
      </c>
      <c r="R15" s="73">
        <v>749.33</v>
      </c>
      <c r="S15" s="79">
        <f t="shared" si="1"/>
        <v>236.7917</v>
      </c>
    </row>
    <row r="16" spans="1:19" ht="18" customHeight="1">
      <c r="A16" s="17">
        <f t="shared" si="2"/>
        <v>9</v>
      </c>
      <c r="B16" s="55" t="s">
        <v>25</v>
      </c>
      <c r="C16" s="34"/>
      <c r="D16" s="5" t="s">
        <v>37</v>
      </c>
      <c r="E16" s="8" t="s">
        <v>0</v>
      </c>
      <c r="F16" s="35">
        <v>41.25</v>
      </c>
      <c r="G16" s="101">
        <v>20</v>
      </c>
      <c r="H16" s="99">
        <v>825</v>
      </c>
      <c r="I16" s="71"/>
      <c r="J16" s="1"/>
      <c r="K16" s="1"/>
      <c r="L16" s="1"/>
      <c r="M16" s="120"/>
      <c r="N16" s="140"/>
      <c r="O16" s="28">
        <v>41.25</v>
      </c>
      <c r="P16" s="87">
        <v>22.08</v>
      </c>
      <c r="Q16" s="81">
        <f t="shared" si="0"/>
        <v>910.8</v>
      </c>
      <c r="R16" s="73">
        <v>825</v>
      </c>
      <c r="S16" s="79">
        <f t="shared" si="1"/>
        <v>-85.79999999999995</v>
      </c>
    </row>
    <row r="17" spans="1:19" ht="25.5">
      <c r="A17" s="17">
        <f t="shared" si="2"/>
        <v>10</v>
      </c>
      <c r="B17" s="55" t="s">
        <v>25</v>
      </c>
      <c r="C17" s="34"/>
      <c r="D17" s="5" t="s">
        <v>38</v>
      </c>
      <c r="E17" s="8" t="s">
        <v>0</v>
      </c>
      <c r="F17" s="6">
        <v>142.74</v>
      </c>
      <c r="G17" s="101">
        <v>16.5</v>
      </c>
      <c r="H17" s="99">
        <v>2355.21</v>
      </c>
      <c r="I17" s="71"/>
      <c r="J17" s="1"/>
      <c r="K17" s="1"/>
      <c r="L17" s="1"/>
      <c r="M17" s="120"/>
      <c r="N17" s="140"/>
      <c r="O17" s="28">
        <v>142.74</v>
      </c>
      <c r="P17" s="87">
        <v>6.95</v>
      </c>
      <c r="Q17" s="81">
        <f t="shared" si="0"/>
        <v>992.0430000000001</v>
      </c>
      <c r="R17" s="73">
        <v>2355.21</v>
      </c>
      <c r="S17" s="79">
        <f t="shared" si="1"/>
        <v>1363.167</v>
      </c>
    </row>
    <row r="18" spans="1:19" ht="12.75">
      <c r="A18" s="17">
        <f t="shared" si="2"/>
        <v>11</v>
      </c>
      <c r="B18" s="55" t="s">
        <v>81</v>
      </c>
      <c r="C18" s="34"/>
      <c r="D18" s="13" t="s">
        <v>39</v>
      </c>
      <c r="E18" s="4" t="s">
        <v>30</v>
      </c>
      <c r="F18" s="6">
        <v>26</v>
      </c>
      <c r="G18" s="98">
        <v>400</v>
      </c>
      <c r="H18" s="99">
        <v>10400</v>
      </c>
      <c r="I18" s="71"/>
      <c r="J18" s="1"/>
      <c r="K18" s="1"/>
      <c r="L18" s="1"/>
      <c r="M18" s="120"/>
      <c r="N18" s="140"/>
      <c r="O18" s="28">
        <v>26</v>
      </c>
      <c r="P18" s="87">
        <v>281.95</v>
      </c>
      <c r="Q18" s="81">
        <f t="shared" si="0"/>
        <v>7330.7</v>
      </c>
      <c r="R18" s="73">
        <v>10400</v>
      </c>
      <c r="S18" s="79">
        <f t="shared" si="1"/>
        <v>3069.3</v>
      </c>
    </row>
    <row r="19" spans="1:19" ht="25.5">
      <c r="A19" s="17">
        <f t="shared" si="2"/>
        <v>12</v>
      </c>
      <c r="B19" s="55" t="s">
        <v>81</v>
      </c>
      <c r="C19" s="4" t="s">
        <v>67</v>
      </c>
      <c r="D19" s="5" t="s">
        <v>91</v>
      </c>
      <c r="E19" s="8" t="s">
        <v>30</v>
      </c>
      <c r="F19" s="6">
        <v>96</v>
      </c>
      <c r="G19" s="101">
        <v>300</v>
      </c>
      <c r="H19" s="99">
        <v>28800</v>
      </c>
      <c r="I19" s="71"/>
      <c r="J19" s="1"/>
      <c r="K19" s="1"/>
      <c r="L19" s="1"/>
      <c r="M19" s="120"/>
      <c r="N19" s="140"/>
      <c r="O19" s="28">
        <v>96</v>
      </c>
      <c r="P19" s="87">
        <v>300</v>
      </c>
      <c r="Q19" s="81">
        <f t="shared" si="0"/>
        <v>28800</v>
      </c>
      <c r="R19" s="73">
        <v>28800</v>
      </c>
      <c r="S19" s="79">
        <f t="shared" si="1"/>
        <v>0</v>
      </c>
    </row>
    <row r="20" spans="1:19" ht="12.75">
      <c r="A20" s="17">
        <f t="shared" si="2"/>
        <v>13</v>
      </c>
      <c r="B20" s="55" t="s">
        <v>81</v>
      </c>
      <c r="C20" s="34"/>
      <c r="D20" s="5" t="s">
        <v>88</v>
      </c>
      <c r="E20" s="8" t="s">
        <v>30</v>
      </c>
      <c r="F20" s="6">
        <v>32</v>
      </c>
      <c r="G20" s="101">
        <v>100</v>
      </c>
      <c r="H20" s="99">
        <v>3200</v>
      </c>
      <c r="I20" s="71"/>
      <c r="J20" s="1"/>
      <c r="K20" s="1"/>
      <c r="L20" s="1"/>
      <c r="M20" s="120"/>
      <c r="N20" s="140"/>
      <c r="O20" s="28">
        <v>32</v>
      </c>
      <c r="P20" s="87">
        <v>120</v>
      </c>
      <c r="Q20" s="81">
        <f t="shared" si="0"/>
        <v>3840</v>
      </c>
      <c r="R20" s="73">
        <v>3200</v>
      </c>
      <c r="S20" s="79">
        <f t="shared" si="1"/>
        <v>-640</v>
      </c>
    </row>
    <row r="21" spans="1:19" ht="12.75">
      <c r="A21" s="17">
        <f t="shared" si="2"/>
        <v>14</v>
      </c>
      <c r="B21" s="59" t="s">
        <v>67</v>
      </c>
      <c r="C21" s="34"/>
      <c r="D21" s="12" t="s">
        <v>90</v>
      </c>
      <c r="E21" s="8" t="s">
        <v>30</v>
      </c>
      <c r="F21" s="6">
        <v>4</v>
      </c>
      <c r="G21" s="101">
        <v>2500</v>
      </c>
      <c r="H21" s="99">
        <v>10000</v>
      </c>
      <c r="I21" s="71"/>
      <c r="J21" s="1"/>
      <c r="K21" s="1"/>
      <c r="L21" s="1"/>
      <c r="M21" s="120"/>
      <c r="N21" s="140"/>
      <c r="O21" s="28">
        <v>4</v>
      </c>
      <c r="P21" s="90">
        <v>1800</v>
      </c>
      <c r="Q21" s="81">
        <f t="shared" si="0"/>
        <v>7200</v>
      </c>
      <c r="R21" s="73">
        <v>10000</v>
      </c>
      <c r="S21" s="79">
        <f t="shared" si="1"/>
        <v>2800</v>
      </c>
    </row>
    <row r="22" spans="1:19" ht="12.75">
      <c r="A22" s="17">
        <f t="shared" si="2"/>
        <v>15</v>
      </c>
      <c r="B22" s="59" t="s">
        <v>67</v>
      </c>
      <c r="C22" s="34"/>
      <c r="D22" s="12" t="s">
        <v>93</v>
      </c>
      <c r="E22" s="8" t="s">
        <v>24</v>
      </c>
      <c r="F22" s="6">
        <v>68.55</v>
      </c>
      <c r="G22" s="101"/>
      <c r="H22" s="99"/>
      <c r="I22" s="71"/>
      <c r="J22" s="1"/>
      <c r="K22" s="1"/>
      <c r="L22" s="1"/>
      <c r="M22" s="120"/>
      <c r="N22" s="140"/>
      <c r="P22" s="90"/>
      <c r="Q22" s="86">
        <f>M22*F22</f>
        <v>0</v>
      </c>
      <c r="R22" s="73"/>
      <c r="S22" s="79"/>
    </row>
    <row r="23" spans="1:19" ht="25.5">
      <c r="A23" s="17">
        <f t="shared" si="2"/>
        <v>16</v>
      </c>
      <c r="B23" s="59" t="s">
        <v>67</v>
      </c>
      <c r="C23" s="34"/>
      <c r="D23" s="13" t="s">
        <v>92</v>
      </c>
      <c r="E23" s="8" t="s">
        <v>30</v>
      </c>
      <c r="F23" s="6">
        <v>11</v>
      </c>
      <c r="G23" s="101">
        <v>2800</v>
      </c>
      <c r="H23" s="99">
        <v>30800</v>
      </c>
      <c r="I23" s="71"/>
      <c r="J23" s="1"/>
      <c r="K23" s="1"/>
      <c r="L23" s="1"/>
      <c r="M23" s="120"/>
      <c r="N23" s="140"/>
      <c r="O23" s="28">
        <v>11</v>
      </c>
      <c r="P23" s="89">
        <v>1823.36</v>
      </c>
      <c r="Q23" s="81">
        <f t="shared" si="0"/>
        <v>20056.96</v>
      </c>
      <c r="R23" s="73">
        <v>30800</v>
      </c>
      <c r="S23" s="79">
        <f t="shared" si="1"/>
        <v>10743.04</v>
      </c>
    </row>
    <row r="24" spans="1:19" ht="12.75">
      <c r="A24" s="17">
        <f t="shared" si="2"/>
        <v>17</v>
      </c>
      <c r="B24" s="59" t="s">
        <v>81</v>
      </c>
      <c r="C24" s="34"/>
      <c r="D24" s="12" t="s">
        <v>68</v>
      </c>
      <c r="E24" s="8" t="s">
        <v>30</v>
      </c>
      <c r="F24" s="6">
        <v>2</v>
      </c>
      <c r="G24" s="101">
        <v>100</v>
      </c>
      <c r="H24" s="99">
        <v>200</v>
      </c>
      <c r="I24" s="71"/>
      <c r="J24" s="1"/>
      <c r="K24" s="1"/>
      <c r="L24" s="1"/>
      <c r="M24" s="120"/>
      <c r="N24" s="140"/>
      <c r="O24" s="28">
        <v>2</v>
      </c>
      <c r="P24" s="87">
        <v>125</v>
      </c>
      <c r="Q24" s="81">
        <f t="shared" si="0"/>
        <v>250</v>
      </c>
      <c r="R24" s="73">
        <v>200</v>
      </c>
      <c r="S24" s="79">
        <f t="shared" si="1"/>
        <v>-50</v>
      </c>
    </row>
    <row r="25" spans="1:19" s="58" customFormat="1" ht="24">
      <c r="A25" s="17">
        <f t="shared" si="2"/>
        <v>18</v>
      </c>
      <c r="B25" s="55" t="s">
        <v>27</v>
      </c>
      <c r="C25" s="4"/>
      <c r="D25" s="54" t="s">
        <v>87</v>
      </c>
      <c r="E25" s="55" t="s">
        <v>24</v>
      </c>
      <c r="F25" s="56">
        <v>288.08</v>
      </c>
      <c r="G25" s="102">
        <v>40</v>
      </c>
      <c r="H25" s="99">
        <v>11523.2</v>
      </c>
      <c r="I25" s="74"/>
      <c r="J25" s="62"/>
      <c r="K25" s="62"/>
      <c r="L25" s="62"/>
      <c r="M25" s="121"/>
      <c r="N25" s="141"/>
      <c r="O25" s="66">
        <v>288.08</v>
      </c>
      <c r="P25" s="88">
        <v>42</v>
      </c>
      <c r="Q25" s="81">
        <f t="shared" si="0"/>
        <v>12099.359999999999</v>
      </c>
      <c r="R25" s="57">
        <v>11523.2</v>
      </c>
      <c r="S25" s="79">
        <f t="shared" si="1"/>
        <v>-576.159999999998</v>
      </c>
    </row>
    <row r="26" spans="1:19" ht="12.75">
      <c r="A26" s="16"/>
      <c r="B26" s="9"/>
      <c r="C26" s="10"/>
      <c r="D26" s="3" t="s">
        <v>14</v>
      </c>
      <c r="E26" s="3"/>
      <c r="F26" s="3"/>
      <c r="G26" s="97"/>
      <c r="H26" s="103"/>
      <c r="I26" s="75">
        <f>SUM(H8:H25)</f>
        <v>258125.97999999998</v>
      </c>
      <c r="J26" s="1"/>
      <c r="K26" s="1"/>
      <c r="L26" s="1"/>
      <c r="M26" s="125"/>
      <c r="N26" s="142"/>
      <c r="P26" s="87"/>
      <c r="Q26" s="81">
        <f t="shared" si="0"/>
        <v>0</v>
      </c>
      <c r="R26" s="73">
        <v>0</v>
      </c>
      <c r="S26" s="79">
        <f t="shared" si="1"/>
        <v>0</v>
      </c>
    </row>
    <row r="27" spans="1:19" ht="12.75">
      <c r="A27" s="17">
        <v>19</v>
      </c>
      <c r="B27" s="55" t="s">
        <v>15</v>
      </c>
      <c r="C27" s="36"/>
      <c r="D27" s="5" t="s">
        <v>16</v>
      </c>
      <c r="E27" s="4" t="s">
        <v>17</v>
      </c>
      <c r="F27" s="5">
        <v>95.34</v>
      </c>
      <c r="G27" s="100">
        <v>38.78</v>
      </c>
      <c r="H27" s="99">
        <v>3697.28</v>
      </c>
      <c r="I27" s="76"/>
      <c r="J27" s="1"/>
      <c r="K27" s="1"/>
      <c r="L27" s="1"/>
      <c r="M27" s="120"/>
      <c r="N27" s="140"/>
      <c r="O27" s="28">
        <v>95.34</v>
      </c>
      <c r="P27" s="87">
        <v>17.66</v>
      </c>
      <c r="Q27" s="81">
        <f t="shared" si="0"/>
        <v>1683.7044</v>
      </c>
      <c r="R27" s="73">
        <v>3697.28</v>
      </c>
      <c r="S27" s="79">
        <f t="shared" si="1"/>
        <v>2013.5756000000001</v>
      </c>
    </row>
    <row r="28" spans="1:19" ht="12.75">
      <c r="A28" s="17">
        <f>A27+1</f>
        <v>20</v>
      </c>
      <c r="B28" s="55" t="s">
        <v>15</v>
      </c>
      <c r="C28" s="36"/>
      <c r="D28" s="13" t="s">
        <v>40</v>
      </c>
      <c r="E28" s="4" t="s">
        <v>17</v>
      </c>
      <c r="F28" s="11">
        <v>1005.89</v>
      </c>
      <c r="G28" s="101">
        <v>11</v>
      </c>
      <c r="H28" s="99">
        <v>11064.79</v>
      </c>
      <c r="I28" s="76"/>
      <c r="J28" s="1"/>
      <c r="K28" s="65">
        <f>F27+F28</f>
        <v>1101.23</v>
      </c>
      <c r="L28" s="1"/>
      <c r="M28" s="120"/>
      <c r="N28" s="140"/>
      <c r="O28" s="28">
        <v>1005.89</v>
      </c>
      <c r="P28" s="87">
        <v>15.32</v>
      </c>
      <c r="Q28" s="81">
        <f t="shared" si="0"/>
        <v>15410.2348</v>
      </c>
      <c r="R28" s="73">
        <v>11064.79</v>
      </c>
      <c r="S28" s="79">
        <f t="shared" si="1"/>
        <v>-4345.444799999999</v>
      </c>
    </row>
    <row r="29" spans="1:19" ht="38.25">
      <c r="A29" s="17">
        <f>A28+1</f>
        <v>21</v>
      </c>
      <c r="B29" s="55" t="s">
        <v>18</v>
      </c>
      <c r="C29" s="36"/>
      <c r="D29" s="5" t="s">
        <v>41</v>
      </c>
      <c r="E29" s="4" t="s">
        <v>17</v>
      </c>
      <c r="F29" s="5">
        <v>95.34</v>
      </c>
      <c r="G29" s="100">
        <v>8.13</v>
      </c>
      <c r="H29" s="99">
        <v>775.11</v>
      </c>
      <c r="I29" s="76"/>
      <c r="J29" s="1"/>
      <c r="K29" s="1"/>
      <c r="L29" s="1"/>
      <c r="M29" s="120"/>
      <c r="N29" s="140"/>
      <c r="O29" s="28">
        <v>95.34</v>
      </c>
      <c r="P29" s="87">
        <v>9.41</v>
      </c>
      <c r="Q29" s="81">
        <f t="shared" si="0"/>
        <v>897.1494</v>
      </c>
      <c r="R29" s="73">
        <v>775.11</v>
      </c>
      <c r="S29" s="79">
        <f t="shared" si="1"/>
        <v>-122.0394</v>
      </c>
    </row>
    <row r="30" spans="1:19" ht="12.75">
      <c r="A30" s="16"/>
      <c r="B30" s="9"/>
      <c r="C30" s="10"/>
      <c r="D30" s="3" t="s">
        <v>19</v>
      </c>
      <c r="E30" s="3"/>
      <c r="F30" s="3"/>
      <c r="G30" s="97"/>
      <c r="H30" s="99"/>
      <c r="I30" s="75">
        <f>SUM(H27:H29)</f>
        <v>15537.180000000002</v>
      </c>
      <c r="J30" s="1"/>
      <c r="K30" s="1"/>
      <c r="L30" s="1"/>
      <c r="M30" s="125"/>
      <c r="N30" s="142"/>
      <c r="P30" s="87"/>
      <c r="Q30" s="81">
        <f t="shared" si="0"/>
        <v>0</v>
      </c>
      <c r="R30" s="73">
        <v>0</v>
      </c>
      <c r="S30" s="79">
        <f t="shared" si="1"/>
        <v>0</v>
      </c>
    </row>
    <row r="31" spans="1:19" ht="38.25">
      <c r="A31" s="18">
        <f>A29+1</f>
        <v>22</v>
      </c>
      <c r="B31" s="59" t="s">
        <v>20</v>
      </c>
      <c r="C31" s="8"/>
      <c r="D31" s="13" t="s">
        <v>57</v>
      </c>
      <c r="E31" s="8" t="s">
        <v>0</v>
      </c>
      <c r="F31" s="65">
        <v>10283.415500000001</v>
      </c>
      <c r="G31" s="101">
        <v>3.57</v>
      </c>
      <c r="H31" s="99">
        <v>36711.79</v>
      </c>
      <c r="I31" s="76"/>
      <c r="J31" s="65" t="e">
        <f>#REF!+#REF!+#REF!+#REF!+#REF!+#REF!+#REF!+#REF!+#REF!+#REF!+#REF!+#REF!+#REF!+#REF!+#REF!+#REF!+#REF!+#REF!+#REF!+#REF!+#REF!+#REF!+#REF!+#REF!</f>
        <v>#REF!</v>
      </c>
      <c r="K31" s="143"/>
      <c r="L31" s="1"/>
      <c r="M31" s="120"/>
      <c r="N31" s="140"/>
      <c r="O31" s="28">
        <v>10283.415500000001</v>
      </c>
      <c r="P31" s="87">
        <v>1.72</v>
      </c>
      <c r="Q31" s="81">
        <f t="shared" si="0"/>
        <v>17687.47466</v>
      </c>
      <c r="R31" s="73">
        <v>36711.79</v>
      </c>
      <c r="S31" s="79">
        <f t="shared" si="1"/>
        <v>19024.31534</v>
      </c>
    </row>
    <row r="32" spans="1:19" ht="25.5">
      <c r="A32" s="18">
        <f>+A31+1</f>
        <v>23</v>
      </c>
      <c r="B32" s="59" t="s">
        <v>42</v>
      </c>
      <c r="C32" s="37"/>
      <c r="D32" s="13" t="s">
        <v>58</v>
      </c>
      <c r="E32" s="8" t="s">
        <v>0</v>
      </c>
      <c r="F32" s="7">
        <v>1431.19</v>
      </c>
      <c r="G32" s="104">
        <v>17.53</v>
      </c>
      <c r="H32" s="99">
        <v>25088.76</v>
      </c>
      <c r="I32" s="76"/>
      <c r="J32" s="1"/>
      <c r="K32" s="1"/>
      <c r="L32" s="1"/>
      <c r="M32" s="120"/>
      <c r="N32" s="140"/>
      <c r="O32" s="28">
        <v>1431.19</v>
      </c>
      <c r="P32" s="87">
        <v>10.23</v>
      </c>
      <c r="Q32" s="81">
        <f t="shared" si="0"/>
        <v>14641.0737</v>
      </c>
      <c r="R32" s="73">
        <v>25088.76</v>
      </c>
      <c r="S32" s="79">
        <f t="shared" si="1"/>
        <v>10447.686299999998</v>
      </c>
    </row>
    <row r="33" spans="1:19" ht="25.5">
      <c r="A33" s="18">
        <f>+A32+1</f>
        <v>24</v>
      </c>
      <c r="B33" s="55" t="s">
        <v>23</v>
      </c>
      <c r="C33" s="37"/>
      <c r="D33" s="5" t="s">
        <v>75</v>
      </c>
      <c r="E33" s="8" t="s">
        <v>0</v>
      </c>
      <c r="F33" s="7">
        <v>800.59</v>
      </c>
      <c r="G33" s="104">
        <v>38</v>
      </c>
      <c r="H33" s="99">
        <v>30422.42</v>
      </c>
      <c r="I33" s="76"/>
      <c r="J33" s="65">
        <f>F33+F32</f>
        <v>2231.78</v>
      </c>
      <c r="K33" s="65" t="e">
        <f>#REF!+#REF!+#REF!+#REF!+#REF!+#REF!+#REF!+#REF!</f>
        <v>#REF!</v>
      </c>
      <c r="L33" s="1"/>
      <c r="M33" s="120"/>
      <c r="N33" s="140"/>
      <c r="O33" s="28">
        <v>800.59</v>
      </c>
      <c r="P33" s="87">
        <v>27.63</v>
      </c>
      <c r="Q33" s="81">
        <f t="shared" si="0"/>
        <v>22120.3017</v>
      </c>
      <c r="R33" s="73">
        <v>30422.42</v>
      </c>
      <c r="S33" s="79">
        <f t="shared" si="1"/>
        <v>8302.118299999998</v>
      </c>
    </row>
    <row r="34" spans="1:19" ht="38.25">
      <c r="A34" s="18">
        <f>+A33+1</f>
        <v>25</v>
      </c>
      <c r="B34" s="55" t="s">
        <v>23</v>
      </c>
      <c r="C34" s="34"/>
      <c r="D34" s="5" t="s">
        <v>74</v>
      </c>
      <c r="E34" s="4" t="s">
        <v>0</v>
      </c>
      <c r="F34" s="11">
        <v>1474.96</v>
      </c>
      <c r="G34" s="101">
        <v>46.67</v>
      </c>
      <c r="H34" s="99">
        <v>68836.38</v>
      </c>
      <c r="I34" s="76"/>
      <c r="J34" s="1" t="e">
        <f>#REF!+#REF!+#REF!+#REF!+#REF!+#REF!+#REF!+#REF!+#REF!+#REF!+#REF!+#REF!</f>
        <v>#REF!</v>
      </c>
      <c r="K34" s="1">
        <v>0.2</v>
      </c>
      <c r="L34" s="1">
        <v>46.67</v>
      </c>
      <c r="M34" s="120"/>
      <c r="N34" s="140"/>
      <c r="O34" s="28">
        <v>1474.96</v>
      </c>
      <c r="P34" s="87">
        <v>37.48</v>
      </c>
      <c r="Q34" s="81">
        <f t="shared" si="0"/>
        <v>55281.500799999994</v>
      </c>
      <c r="R34" s="73">
        <v>68836.38</v>
      </c>
      <c r="S34" s="79">
        <f t="shared" si="1"/>
        <v>13554.87920000001</v>
      </c>
    </row>
    <row r="35" spans="1:19" ht="12.75">
      <c r="A35" s="19"/>
      <c r="B35" s="9"/>
      <c r="C35" s="10"/>
      <c r="D35" s="3" t="s">
        <v>43</v>
      </c>
      <c r="E35" s="3"/>
      <c r="F35" s="3"/>
      <c r="G35" s="97"/>
      <c r="H35" s="105"/>
      <c r="I35" s="77">
        <f>SUM(H31:H34)</f>
        <v>161059.35</v>
      </c>
      <c r="J35" s="1"/>
      <c r="K35" s="1">
        <v>0.15</v>
      </c>
      <c r="L35" s="1">
        <f>K35*L34/K34</f>
        <v>35.0025</v>
      </c>
      <c r="M35" s="125"/>
      <c r="N35" s="142"/>
      <c r="P35" s="87"/>
      <c r="Q35" s="81">
        <f t="shared" si="0"/>
        <v>0</v>
      </c>
      <c r="R35" s="73">
        <v>0</v>
      </c>
      <c r="S35" s="79">
        <f t="shared" si="1"/>
        <v>0</v>
      </c>
    </row>
    <row r="36" spans="1:19" ht="25.5">
      <c r="A36" s="18">
        <v>26</v>
      </c>
      <c r="B36" s="55" t="s">
        <v>26</v>
      </c>
      <c r="C36" s="37"/>
      <c r="D36" s="5" t="s">
        <v>59</v>
      </c>
      <c r="E36" s="4" t="s">
        <v>24</v>
      </c>
      <c r="F36" s="6">
        <v>970.94</v>
      </c>
      <c r="G36" s="101">
        <v>58</v>
      </c>
      <c r="H36" s="99">
        <v>56314.52</v>
      </c>
      <c r="I36" s="74"/>
      <c r="J36" s="1"/>
      <c r="K36" s="1"/>
      <c r="L36" s="1"/>
      <c r="M36" s="120"/>
      <c r="N36" s="140"/>
      <c r="O36" s="28">
        <v>970.94</v>
      </c>
      <c r="P36" s="87">
        <v>54.08</v>
      </c>
      <c r="Q36" s="81">
        <f t="shared" si="0"/>
        <v>52508.4352</v>
      </c>
      <c r="R36" s="73">
        <v>56314.52</v>
      </c>
      <c r="S36" s="79">
        <f t="shared" si="1"/>
        <v>3806.084799999997</v>
      </c>
    </row>
    <row r="37" spans="1:19" ht="25.5">
      <c r="A37" s="18">
        <f>A36+1</f>
        <v>27</v>
      </c>
      <c r="B37" s="55" t="s">
        <v>26</v>
      </c>
      <c r="C37" s="37"/>
      <c r="D37" s="5" t="s">
        <v>66</v>
      </c>
      <c r="E37" s="4" t="s">
        <v>24</v>
      </c>
      <c r="F37" s="6">
        <v>1579.34</v>
      </c>
      <c r="G37" s="101">
        <v>54.8</v>
      </c>
      <c r="H37" s="99">
        <v>86547.83</v>
      </c>
      <c r="I37" s="74"/>
      <c r="J37" s="1"/>
      <c r="K37" s="1"/>
      <c r="L37" s="1"/>
      <c r="M37" s="120"/>
      <c r="N37" s="140"/>
      <c r="O37" s="28">
        <v>1579.34</v>
      </c>
      <c r="P37" s="87">
        <v>52.67</v>
      </c>
      <c r="Q37" s="81">
        <f t="shared" si="0"/>
        <v>83183.8378</v>
      </c>
      <c r="R37" s="73">
        <v>86547.83</v>
      </c>
      <c r="S37" s="79">
        <f t="shared" si="1"/>
        <v>3363.992200000008</v>
      </c>
    </row>
    <row r="38" spans="1:19" ht="25.5">
      <c r="A38" s="18">
        <f>A37+1</f>
        <v>28</v>
      </c>
      <c r="B38" s="55" t="s">
        <v>44</v>
      </c>
      <c r="C38" s="37"/>
      <c r="D38" s="5" t="s">
        <v>69</v>
      </c>
      <c r="E38" s="4" t="s">
        <v>24</v>
      </c>
      <c r="F38" s="6">
        <v>637.9</v>
      </c>
      <c r="G38" s="101">
        <v>17.2</v>
      </c>
      <c r="H38" s="99">
        <v>10971.88</v>
      </c>
      <c r="I38" s="74"/>
      <c r="J38" s="1"/>
      <c r="K38" s="1"/>
      <c r="L38" s="1"/>
      <c r="M38" s="120"/>
      <c r="N38" s="140"/>
      <c r="O38" s="28">
        <v>637.9</v>
      </c>
      <c r="P38" s="87">
        <v>17.2</v>
      </c>
      <c r="Q38" s="81">
        <f t="shared" si="0"/>
        <v>10971.88</v>
      </c>
      <c r="R38" s="73">
        <v>10971.88</v>
      </c>
      <c r="S38" s="79">
        <f t="shared" si="1"/>
        <v>0</v>
      </c>
    </row>
    <row r="39" spans="1:19" ht="25.5">
      <c r="A39" s="18">
        <f>A38+1</f>
        <v>29</v>
      </c>
      <c r="B39" s="55" t="s">
        <v>44</v>
      </c>
      <c r="C39" s="37"/>
      <c r="D39" s="5" t="s">
        <v>60</v>
      </c>
      <c r="E39" s="4" t="s">
        <v>24</v>
      </c>
      <c r="F39" s="6">
        <v>844.58</v>
      </c>
      <c r="G39" s="101">
        <v>13.5</v>
      </c>
      <c r="H39" s="99">
        <v>11401.83</v>
      </c>
      <c r="I39" s="74"/>
      <c r="J39" s="1"/>
      <c r="K39" s="1"/>
      <c r="L39" s="1"/>
      <c r="M39" s="120"/>
      <c r="N39" s="140"/>
      <c r="O39" s="28">
        <v>844.58</v>
      </c>
      <c r="P39" s="87">
        <v>13.5</v>
      </c>
      <c r="Q39" s="81">
        <f t="shared" si="0"/>
        <v>11401.83</v>
      </c>
      <c r="R39" s="73">
        <v>11401.83</v>
      </c>
      <c r="S39" s="79">
        <f t="shared" si="1"/>
        <v>0</v>
      </c>
    </row>
    <row r="40" spans="1:19" ht="12.75">
      <c r="A40" s="19"/>
      <c r="B40" s="9"/>
      <c r="C40" s="10"/>
      <c r="D40" s="38" t="s">
        <v>21</v>
      </c>
      <c r="E40" s="39"/>
      <c r="F40" s="40"/>
      <c r="G40" s="101"/>
      <c r="H40" s="99"/>
      <c r="I40" s="75">
        <f>SUM(H36:H39)</f>
        <v>165236.06</v>
      </c>
      <c r="J40" s="1"/>
      <c r="K40" s="1"/>
      <c r="L40" s="1"/>
      <c r="M40" s="125"/>
      <c r="N40" s="142"/>
      <c r="P40" s="87"/>
      <c r="Q40" s="81">
        <f t="shared" si="0"/>
        <v>0</v>
      </c>
      <c r="R40" s="73">
        <v>0</v>
      </c>
      <c r="S40" s="79">
        <f t="shared" si="1"/>
        <v>0</v>
      </c>
    </row>
    <row r="41" spans="1:19" ht="19.5" customHeight="1">
      <c r="A41" s="17">
        <v>30</v>
      </c>
      <c r="B41" s="55" t="s">
        <v>45</v>
      </c>
      <c r="C41" s="34"/>
      <c r="D41" s="5" t="s">
        <v>46</v>
      </c>
      <c r="E41" s="4" t="s">
        <v>0</v>
      </c>
      <c r="F41" s="6">
        <v>13153.34</v>
      </c>
      <c r="G41" s="101">
        <v>2.06</v>
      </c>
      <c r="H41" s="99">
        <v>27095.88</v>
      </c>
      <c r="I41" s="74"/>
      <c r="J41" s="1"/>
      <c r="K41" s="1" t="s">
        <v>64</v>
      </c>
      <c r="L41" s="1" t="s">
        <v>9</v>
      </c>
      <c r="M41" s="120"/>
      <c r="N41" s="140"/>
      <c r="O41" s="28">
        <v>13153.34</v>
      </c>
      <c r="P41" s="89">
        <v>2.06</v>
      </c>
      <c r="Q41" s="81">
        <f t="shared" si="0"/>
        <v>27095.880400000002</v>
      </c>
      <c r="R41" s="73">
        <v>27095.88</v>
      </c>
      <c r="S41" s="79">
        <f t="shared" si="1"/>
        <v>-0.0004000000008090865</v>
      </c>
    </row>
    <row r="42" spans="1:19" ht="25.5">
      <c r="A42" s="17">
        <f>A41+1</f>
        <v>31</v>
      </c>
      <c r="B42" s="55" t="s">
        <v>47</v>
      </c>
      <c r="C42" s="34"/>
      <c r="D42" s="5" t="s">
        <v>63</v>
      </c>
      <c r="E42" s="4" t="s">
        <v>17</v>
      </c>
      <c r="F42" s="6">
        <v>357.1</v>
      </c>
      <c r="G42" s="101">
        <v>633</v>
      </c>
      <c r="H42" s="99">
        <v>226044.3</v>
      </c>
      <c r="I42" s="74"/>
      <c r="J42" s="1"/>
      <c r="K42" s="1">
        <v>0.06</v>
      </c>
      <c r="L42" s="1">
        <v>37.98</v>
      </c>
      <c r="M42" s="120"/>
      <c r="N42" s="140"/>
      <c r="O42" s="28">
        <v>357.1</v>
      </c>
      <c r="P42" s="89">
        <v>613</v>
      </c>
      <c r="Q42" s="81">
        <f t="shared" si="0"/>
        <v>218902.30000000002</v>
      </c>
      <c r="R42" s="73">
        <v>226044.3</v>
      </c>
      <c r="S42" s="79">
        <f t="shared" si="1"/>
        <v>7141.999999999971</v>
      </c>
    </row>
    <row r="43" spans="1:19" ht="25.5">
      <c r="A43" s="17">
        <f>A42+1</f>
        <v>32</v>
      </c>
      <c r="B43" s="55" t="s">
        <v>47</v>
      </c>
      <c r="C43" s="34"/>
      <c r="D43" s="5" t="s">
        <v>65</v>
      </c>
      <c r="E43" s="4" t="s">
        <v>0</v>
      </c>
      <c r="F43" s="6">
        <v>6576.67</v>
      </c>
      <c r="G43" s="101">
        <v>27.34</v>
      </c>
      <c r="H43" s="99">
        <v>179806.16</v>
      </c>
      <c r="I43" s="74"/>
      <c r="J43" s="1"/>
      <c r="K43" s="1">
        <v>1</v>
      </c>
      <c r="L43" s="65">
        <f>L42*K43/K42</f>
        <v>633</v>
      </c>
      <c r="M43" s="120"/>
      <c r="N43" s="140"/>
      <c r="O43" s="28">
        <v>6576.67</v>
      </c>
      <c r="P43" s="89">
        <v>28.68</v>
      </c>
      <c r="Q43" s="81">
        <f t="shared" si="0"/>
        <v>188618.8956</v>
      </c>
      <c r="R43" s="73">
        <v>179806.16</v>
      </c>
      <c r="S43" s="79">
        <f t="shared" si="1"/>
        <v>-8812.735599999985</v>
      </c>
    </row>
    <row r="44" spans="1:19" ht="25.5">
      <c r="A44" s="17">
        <f>A43+1</f>
        <v>33</v>
      </c>
      <c r="B44" s="55" t="s">
        <v>48</v>
      </c>
      <c r="C44" s="34"/>
      <c r="D44" s="5" t="s">
        <v>49</v>
      </c>
      <c r="E44" s="4" t="s">
        <v>0</v>
      </c>
      <c r="F44" s="6">
        <v>1431.19</v>
      </c>
      <c r="G44" s="101">
        <v>76.29</v>
      </c>
      <c r="H44" s="99">
        <v>109185.48</v>
      </c>
      <c r="I44" s="74"/>
      <c r="J44" s="1"/>
      <c r="K44" s="1"/>
      <c r="L44" s="1"/>
      <c r="M44" s="120"/>
      <c r="N44" s="140"/>
      <c r="O44" s="28">
        <v>1431.19</v>
      </c>
      <c r="P44" s="89">
        <v>68</v>
      </c>
      <c r="Q44" s="81">
        <f t="shared" si="0"/>
        <v>97320.92</v>
      </c>
      <c r="R44" s="73">
        <v>109185.48</v>
      </c>
      <c r="S44" s="79">
        <f t="shared" si="1"/>
        <v>11864.559999999998</v>
      </c>
    </row>
    <row r="45" spans="1:19" ht="38.25">
      <c r="A45" s="17">
        <f>A44+1</f>
        <v>34</v>
      </c>
      <c r="B45" s="55" t="s">
        <v>29</v>
      </c>
      <c r="C45" s="34"/>
      <c r="D45" s="5" t="s">
        <v>76</v>
      </c>
      <c r="E45" s="4" t="s">
        <v>0</v>
      </c>
      <c r="F45" s="6">
        <v>2175.73</v>
      </c>
      <c r="G45" s="101">
        <v>84.57</v>
      </c>
      <c r="H45" s="99">
        <v>184001.49</v>
      </c>
      <c r="I45" s="74"/>
      <c r="J45" s="65" t="e">
        <f>#REF!+#REF!+#REF!+#REF!+#REF!+#REF!+#REF!+#REF!+#REF!+#REF!+#REF!+#REF!</f>
        <v>#REF!</v>
      </c>
      <c r="K45" s="1">
        <v>0.05</v>
      </c>
      <c r="L45" s="1">
        <v>34.18</v>
      </c>
      <c r="M45" s="120"/>
      <c r="N45" s="140"/>
      <c r="O45" s="28">
        <v>2175.73</v>
      </c>
      <c r="P45" s="89">
        <v>77.6</v>
      </c>
      <c r="Q45" s="81">
        <f t="shared" si="0"/>
        <v>168836.648</v>
      </c>
      <c r="R45" s="73">
        <v>184001.49</v>
      </c>
      <c r="S45" s="79">
        <f t="shared" si="1"/>
        <v>15164.842000000004</v>
      </c>
    </row>
    <row r="46" spans="1:19" ht="12.75">
      <c r="A46" s="16"/>
      <c r="B46" s="9"/>
      <c r="C46" s="10"/>
      <c r="D46" s="3" t="s">
        <v>61</v>
      </c>
      <c r="E46" s="3"/>
      <c r="F46" s="3"/>
      <c r="G46" s="97"/>
      <c r="H46" s="99"/>
      <c r="I46" s="75">
        <f>SUM(H41:H45)</f>
        <v>726133.3099999999</v>
      </c>
      <c r="J46" s="1"/>
      <c r="K46" s="1">
        <v>0.04</v>
      </c>
      <c r="L46" s="1">
        <f>L45*K46/K45</f>
        <v>27.343999999999998</v>
      </c>
      <c r="M46" s="125"/>
      <c r="N46" s="142"/>
      <c r="P46" s="87"/>
      <c r="Q46" s="81">
        <f t="shared" si="0"/>
        <v>0</v>
      </c>
      <c r="R46" s="73">
        <v>0</v>
      </c>
      <c r="S46" s="79">
        <f t="shared" si="1"/>
        <v>0</v>
      </c>
    </row>
    <row r="47" spans="1:19" s="20" customFormat="1" ht="12.75">
      <c r="A47" s="48">
        <v>35</v>
      </c>
      <c r="B47" s="60" t="s">
        <v>79</v>
      </c>
      <c r="C47" s="46"/>
      <c r="D47" s="64" t="s">
        <v>62</v>
      </c>
      <c r="E47" s="47" t="s">
        <v>24</v>
      </c>
      <c r="F47" s="50">
        <v>10</v>
      </c>
      <c r="G47" s="106">
        <v>84.56</v>
      </c>
      <c r="H47" s="107">
        <v>845.6</v>
      </c>
      <c r="I47" s="76"/>
      <c r="J47" s="144"/>
      <c r="K47" s="144"/>
      <c r="L47" s="144"/>
      <c r="M47" s="120"/>
      <c r="N47" s="140"/>
      <c r="O47" s="67">
        <v>10</v>
      </c>
      <c r="P47" s="87">
        <v>205.48</v>
      </c>
      <c r="Q47" s="81">
        <f t="shared" si="0"/>
        <v>2054.7999999999997</v>
      </c>
      <c r="R47" s="83">
        <v>845.6</v>
      </c>
      <c r="S47" s="79">
        <f t="shared" si="1"/>
        <v>-1209.1999999999998</v>
      </c>
    </row>
    <row r="48" spans="1:19" s="20" customFormat="1" ht="12.75">
      <c r="A48" s="48">
        <f>1+A47</f>
        <v>36</v>
      </c>
      <c r="B48" s="60" t="s">
        <v>80</v>
      </c>
      <c r="C48" s="46"/>
      <c r="D48" s="64" t="s">
        <v>71</v>
      </c>
      <c r="E48" s="47" t="s">
        <v>30</v>
      </c>
      <c r="F48" s="50">
        <v>4</v>
      </c>
      <c r="G48" s="108">
        <f>500/F48</f>
        <v>125</v>
      </c>
      <c r="H48" s="107">
        <v>500</v>
      </c>
      <c r="I48" s="76"/>
      <c r="J48" s="144"/>
      <c r="K48" s="144"/>
      <c r="L48" s="144"/>
      <c r="M48" s="120"/>
      <c r="N48" s="140"/>
      <c r="O48" s="67">
        <v>4</v>
      </c>
      <c r="P48" s="87">
        <v>350</v>
      </c>
      <c r="Q48" s="81">
        <f t="shared" si="0"/>
        <v>1400</v>
      </c>
      <c r="R48" s="83">
        <v>500</v>
      </c>
      <c r="S48" s="79">
        <f t="shared" si="1"/>
        <v>-900</v>
      </c>
    </row>
    <row r="49" spans="1:19" s="20" customFormat="1" ht="25.5">
      <c r="A49" s="48">
        <f>1+A48</f>
        <v>37</v>
      </c>
      <c r="B49" s="55" t="s">
        <v>72</v>
      </c>
      <c r="C49" s="46"/>
      <c r="D49" s="49" t="s">
        <v>73</v>
      </c>
      <c r="E49" s="47" t="s">
        <v>30</v>
      </c>
      <c r="F49" s="50">
        <v>13</v>
      </c>
      <c r="G49" s="108">
        <v>41.1</v>
      </c>
      <c r="H49" s="107">
        <v>534.3</v>
      </c>
      <c r="I49" s="76"/>
      <c r="J49" s="144"/>
      <c r="K49" s="144"/>
      <c r="L49" s="144"/>
      <c r="M49" s="120"/>
      <c r="N49" s="140"/>
      <c r="O49" s="67">
        <v>13</v>
      </c>
      <c r="P49" s="87">
        <v>60</v>
      </c>
      <c r="Q49" s="81">
        <f t="shared" si="0"/>
        <v>780</v>
      </c>
      <c r="R49" s="83">
        <v>534.3</v>
      </c>
      <c r="S49" s="79">
        <f t="shared" si="1"/>
        <v>-245.70000000000005</v>
      </c>
    </row>
    <row r="50" spans="1:19" s="20" customFormat="1" ht="38.25">
      <c r="A50" s="18">
        <f>1+A49</f>
        <v>38</v>
      </c>
      <c r="B50" s="55" t="s">
        <v>78</v>
      </c>
      <c r="C50" s="51"/>
      <c r="D50" s="49" t="s">
        <v>77</v>
      </c>
      <c r="E50" s="52" t="s">
        <v>0</v>
      </c>
      <c r="F50" s="53">
        <v>113.48</v>
      </c>
      <c r="G50" s="109">
        <v>17</v>
      </c>
      <c r="H50" s="107">
        <v>1929.16</v>
      </c>
      <c r="I50" s="76"/>
      <c r="J50" s="144"/>
      <c r="K50" s="144"/>
      <c r="L50" s="144"/>
      <c r="M50" s="120"/>
      <c r="N50" s="140"/>
      <c r="O50" s="67">
        <v>113.48</v>
      </c>
      <c r="P50" s="87">
        <v>18</v>
      </c>
      <c r="Q50" s="81">
        <f t="shared" si="0"/>
        <v>2042.64</v>
      </c>
      <c r="R50" s="83">
        <v>1929.16</v>
      </c>
      <c r="S50" s="79">
        <f t="shared" si="1"/>
        <v>-113.48000000000002</v>
      </c>
    </row>
    <row r="51" spans="1:19" ht="26.25" thickBot="1">
      <c r="A51" s="23">
        <f>1+A50</f>
        <v>39</v>
      </c>
      <c r="B51" s="61" t="s">
        <v>22</v>
      </c>
      <c r="C51" s="41"/>
      <c r="D51" s="42" t="s">
        <v>50</v>
      </c>
      <c r="E51" s="41" t="s">
        <v>0</v>
      </c>
      <c r="F51" s="43">
        <v>451.81</v>
      </c>
      <c r="G51" s="110">
        <v>13</v>
      </c>
      <c r="H51" s="111">
        <v>5873.53</v>
      </c>
      <c r="I51" s="145">
        <f>SUM(H47:H51)</f>
        <v>9682.59</v>
      </c>
      <c r="J51" s="146"/>
      <c r="K51" s="146"/>
      <c r="L51" s="146"/>
      <c r="M51" s="147"/>
      <c r="N51" s="148"/>
      <c r="O51" s="28">
        <v>451.81</v>
      </c>
      <c r="P51" s="87">
        <v>9.22</v>
      </c>
      <c r="Q51" s="81">
        <f t="shared" si="0"/>
        <v>4165.6882000000005</v>
      </c>
      <c r="R51" s="73">
        <v>5873.53</v>
      </c>
      <c r="S51" s="79">
        <f t="shared" si="1"/>
        <v>1707.8417999999992</v>
      </c>
    </row>
    <row r="52" spans="1:18" ht="12.75">
      <c r="A52" s="2"/>
      <c r="E52" s="1"/>
      <c r="F52" s="1"/>
      <c r="G52" s="112" t="s">
        <v>51</v>
      </c>
      <c r="H52" s="113">
        <f>SUM(H8:H51)</f>
        <v>1335774.4700000002</v>
      </c>
      <c r="I52" s="72">
        <f>SUM(I51,I46,I40,I35,I30,I26)</f>
        <v>1335774.47</v>
      </c>
      <c r="M52" s="149"/>
      <c r="N52" s="124"/>
      <c r="Q52" s="81">
        <f>SUM(Q8:Q51)</f>
        <v>1182828.3722599999</v>
      </c>
      <c r="R52" s="73">
        <f>SUM(R8:R51)</f>
        <v>1335774.4700000002</v>
      </c>
    </row>
    <row r="53" spans="1:18" ht="12.75">
      <c r="A53" s="2"/>
      <c r="G53" s="92"/>
      <c r="H53" s="114"/>
      <c r="I53" s="25"/>
      <c r="M53" s="29"/>
      <c r="Q53" s="81"/>
      <c r="R53" s="73"/>
    </row>
    <row r="54" spans="1:18" ht="12.75">
      <c r="A54" s="2"/>
      <c r="G54" s="92" t="s">
        <v>52</v>
      </c>
      <c r="H54" s="115">
        <f>H52*0.22</f>
        <v>293870.38340000005</v>
      </c>
      <c r="I54" s="69"/>
      <c r="M54" s="126"/>
      <c r="N54" s="127"/>
      <c r="Q54" s="81">
        <f>Q52*0.22</f>
        <v>260222.24189719997</v>
      </c>
      <c r="R54" s="73">
        <f>R52*0.22</f>
        <v>293870.38340000005</v>
      </c>
    </row>
    <row r="55" spans="1:18" ht="12.75">
      <c r="A55" s="44"/>
      <c r="B55" s="62"/>
      <c r="C55" s="1"/>
      <c r="D55" s="1"/>
      <c r="E55" s="1"/>
      <c r="F55" s="1"/>
      <c r="G55" s="116"/>
      <c r="H55" s="117"/>
      <c r="I55" s="21"/>
      <c r="M55" s="122"/>
      <c r="Q55" s="81"/>
      <c r="R55" s="73"/>
    </row>
    <row r="56" spans="1:18" ht="12.75">
      <c r="A56" s="21"/>
      <c r="B56" s="63"/>
      <c r="C56" s="45"/>
      <c r="D56" s="22"/>
      <c r="G56" s="118" t="s">
        <v>28</v>
      </c>
      <c r="H56" s="119">
        <f>H54+H52</f>
        <v>1629644.8534000004</v>
      </c>
      <c r="I56" s="26"/>
      <c r="M56" s="123"/>
      <c r="N56" s="124"/>
      <c r="Q56" s="91">
        <f>Q52+Q54</f>
        <v>1443050.6141571999</v>
      </c>
      <c r="R56" s="73">
        <f>R54+R52</f>
        <v>1629644.8534000004</v>
      </c>
    </row>
    <row r="57" ht="13.5" thickBot="1">
      <c r="R57" s="68">
        <f>H56-R56</f>
        <v>0</v>
      </c>
    </row>
    <row r="58" ht="13.5" thickBot="1">
      <c r="Q58" s="78">
        <f>R56-Q56</f>
        <v>186594.2392428005</v>
      </c>
    </row>
    <row r="60" ht="12.75">
      <c r="R60" s="28">
        <f>Q56+97724.34</f>
        <v>1540774.9541572</v>
      </c>
    </row>
  </sheetData>
  <mergeCells count="5">
    <mergeCell ref="E5:F5"/>
    <mergeCell ref="A5:A6"/>
    <mergeCell ref="B5:B6"/>
    <mergeCell ref="C5:C6"/>
    <mergeCell ref="D5:D6"/>
  </mergeCells>
  <printOptions/>
  <pageMargins left="0.59" right="0" top="0.6" bottom="0.25" header="0.34" footer="0.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Budomar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MARIUSZ WALASEK</dc:creator>
  <cp:keywords/>
  <dc:description/>
  <cp:lastModifiedBy>Walasek</cp:lastModifiedBy>
  <cp:lastPrinted>2010-03-12T12:36:49Z</cp:lastPrinted>
  <dcterms:created xsi:type="dcterms:W3CDTF">2006-03-10T13:59:44Z</dcterms:created>
  <dcterms:modified xsi:type="dcterms:W3CDTF">2010-03-15T08:15:43Z</dcterms:modified>
  <cp:category/>
  <cp:version/>
  <cp:contentType/>
  <cp:contentStatus/>
</cp:coreProperties>
</file>